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pC\Desktop\"/>
    </mc:Choice>
  </mc:AlternateContent>
  <xr:revisionPtr revIDLastSave="0" documentId="13_ncr:1_{2E08F399-BD1A-4C93-A528-121A8C903DDD}" xr6:coauthVersionLast="47" xr6:coauthVersionMax="47" xr10:uidLastSave="{00000000-0000-0000-0000-000000000000}"/>
  <bookViews>
    <workbookView xWindow="-120" yWindow="-120" windowWidth="21840" windowHeight="13140" activeTab="1" xr2:uid="{F7BF1967-D98F-4834-85CA-1079F7F010E9}"/>
  </bookViews>
  <sheets>
    <sheet name="تمرين 1" sheetId="1" r:id="rId1"/>
    <sheet name="تمرين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0" i="2"/>
  <c r="C18" i="2"/>
  <c r="C17" i="2"/>
  <c r="C16" i="2"/>
  <c r="C15" i="2"/>
  <c r="C14" i="2"/>
  <c r="C12" i="2"/>
  <c r="C11" i="2"/>
  <c r="C9" i="2"/>
  <c r="C8" i="2"/>
  <c r="C7" i="2"/>
  <c r="C43" i="1"/>
  <c r="C42" i="1"/>
  <c r="C41" i="1"/>
  <c r="C40" i="1"/>
  <c r="C39" i="1"/>
  <c r="C38" i="1"/>
  <c r="C35" i="1"/>
  <c r="C33" i="1"/>
  <c r="C34" i="1" s="1"/>
  <c r="C22" i="1"/>
  <c r="C25" i="1" s="1"/>
  <c r="C26" i="1" s="1"/>
  <c r="C21" i="1"/>
  <c r="C12" i="1"/>
  <c r="C11" i="1"/>
  <c r="C10" i="1"/>
  <c r="C9" i="1"/>
  <c r="C8" i="1"/>
  <c r="C36" i="1" l="1"/>
  <c r="C37" i="1" s="1"/>
  <c r="C23" i="1"/>
  <c r="C24" i="1" s="1"/>
  <c r="C27" i="1" s="1"/>
  <c r="C13" i="1"/>
  <c r="C14" i="1" s="1"/>
  <c r="C15" i="1" s="1"/>
</calcChain>
</file>

<file path=xl/sharedStrings.xml><?xml version="1.0" encoding="utf-8"?>
<sst xmlns="http://schemas.openxmlformats.org/spreadsheetml/2006/main" count="113" uniqueCount="85">
  <si>
    <t xml:space="preserve">حل التمرين الأول </t>
  </si>
  <si>
    <t xml:space="preserve">البيان </t>
  </si>
  <si>
    <t>المبالغ</t>
  </si>
  <si>
    <t>فاتورة الفندق</t>
  </si>
  <si>
    <t>10000*0,19</t>
  </si>
  <si>
    <t>المعادلة</t>
  </si>
  <si>
    <t>سبب الرفض</t>
  </si>
  <si>
    <t>اعباء خارج الاستغلال</t>
  </si>
  <si>
    <t>تسديد بضاعة نقدا</t>
  </si>
  <si>
    <t>238000/1,19)*0,19</t>
  </si>
  <si>
    <t xml:space="preserve">تجاوز المبلغ المسدد نقدا  100000 جميع الرسوم </t>
  </si>
  <si>
    <t>فاتورة  سيارة سياحية</t>
  </si>
  <si>
    <t>4000000*0,19</t>
  </si>
  <si>
    <t xml:space="preserve">يمنع القاون استرجاع ر ق م سيارة سياحية  الترقيم  01 </t>
  </si>
  <si>
    <t>فاتورة   تأمين سيارة سياحية</t>
  </si>
  <si>
    <t>ARRONDI.SUP(250000/1,19*0,19;)</t>
  </si>
  <si>
    <t xml:space="preserve">الاعباء المتعلقة بسيارة سياحية مرفوض استرجاع ر ق م </t>
  </si>
  <si>
    <t>فاتورة مصاريف النقل</t>
  </si>
  <si>
    <t>ARRONDI.SUP(120000/1,19*0,19;)</t>
  </si>
  <si>
    <t>المجموع</t>
  </si>
  <si>
    <t>غرامة 25 %</t>
  </si>
  <si>
    <t>858976*0,25</t>
  </si>
  <si>
    <t>المبلغ الواجب الدفع</t>
  </si>
  <si>
    <t>1- إعادة تأسيس  االرسم على القيمة المضافة المسترجعة</t>
  </si>
  <si>
    <t xml:space="preserve">1- إعادة تأسيس الرسم عن النشاط المهني و   الرسم على القيمة المضافة المحصلة </t>
  </si>
  <si>
    <t>رقم الاعمال المصرح في التصريح الضريبي G50</t>
  </si>
  <si>
    <t>رقم الأعمال المصحح من طرف مراقب الجبائي وفق الكشف  البنكي</t>
  </si>
  <si>
    <t>5950000/1,19</t>
  </si>
  <si>
    <t>شرح</t>
  </si>
  <si>
    <t xml:space="preserve">المراقب الجبائي قاام بجمع  تحصيلات من الزبائن عن طريق كشف بنكي </t>
  </si>
  <si>
    <t>الفارق</t>
  </si>
  <si>
    <t>1000000*0,015</t>
  </si>
  <si>
    <t>معدل الرسم على النشاط المهني %1,5</t>
  </si>
  <si>
    <t>15000*0,25</t>
  </si>
  <si>
    <t>الضريبة المستحقة عن الرسم على النشاط المهني</t>
  </si>
  <si>
    <t>1000000*0,19</t>
  </si>
  <si>
    <t>190000*0,25</t>
  </si>
  <si>
    <t>الطريقة الثانية</t>
  </si>
  <si>
    <t>الضريبة المستحقة عن الرسم على النشاط المهني المصرح</t>
  </si>
  <si>
    <t>4000000*0,015</t>
  </si>
  <si>
    <t>الضريبة المستحقة عن الرسم على النشاط المهني المؤسس (المصحح)</t>
  </si>
  <si>
    <t>5000000*0,015</t>
  </si>
  <si>
    <t>فارق الوعاء</t>
  </si>
  <si>
    <t xml:space="preserve"> الرسم على القيمة المضافة المحصلة المصرح بها </t>
  </si>
  <si>
    <t xml:space="preserve"> الرسم على القيمة المضافة المحصلة  المصححة</t>
  </si>
  <si>
    <t xml:space="preserve"> الرسم على القيمة المضافة االمحصلة المصححة</t>
  </si>
  <si>
    <t>5000000*0,19</t>
  </si>
  <si>
    <t xml:space="preserve">حل تمرين الثاني </t>
  </si>
  <si>
    <t>البيان</t>
  </si>
  <si>
    <t xml:space="preserve">تهتلك في حدود 3000000 دج  أي قيمة الاهتلاك 600000 دج كاقصى حد </t>
  </si>
  <si>
    <t>ARRONDI.SUP((4000000-3000000)*20%*11/12;)</t>
  </si>
  <si>
    <t>ARRONDI.SUP(350000/1,19;)</t>
  </si>
  <si>
    <t>فاتورة مصاريف الصيانة TTC</t>
  </si>
  <si>
    <t>سيارة سياحية  معدل اهتلاك 20%</t>
  </si>
  <si>
    <t xml:space="preserve">تجاوز مبلغ الفاتورة الواحدة  المسددة نقدا 300000 دج حميع الرسوم </t>
  </si>
  <si>
    <t xml:space="preserve"> كراء سيارة سياحية HT</t>
  </si>
  <si>
    <t>250000-200000</t>
  </si>
  <si>
    <t>لا يتجاوز مبلغ كراء سيارة سياحية 200000 دج سنويا معنى ذلك مجموع الفواتير لا يتجاوز مبلغ  المذكور سلفا</t>
  </si>
  <si>
    <t>فاتورة مصاريف النقل HT</t>
  </si>
  <si>
    <t>الهدية</t>
  </si>
  <si>
    <t>(1500-1000)*1000</t>
  </si>
  <si>
    <t>لايتجاوز قيمة الهدية 1000 دج و مجموع قيمة الهدايا في السنة  500000 دج</t>
  </si>
  <si>
    <t>تبرعات</t>
  </si>
  <si>
    <t>5000000-4000000</t>
  </si>
  <si>
    <t xml:space="preserve">لايتجاوز قيمة التبرعات من مجموع التبرعات في السنة 4000000 دج </t>
  </si>
  <si>
    <t>فاتورة الاستقبال HT</t>
  </si>
  <si>
    <t>الفاتروة ليس لها علاقة بنشاط الاستغلال للمؤسسة</t>
  </si>
  <si>
    <t>رعاية رياضية</t>
  </si>
  <si>
    <t>200000000*10%</t>
  </si>
  <si>
    <t xml:space="preserve">مبلغ الرعاية يحتب أولا 10 % من رقم الاعمال و في حالة تجاو المبلغ قيمة 300000000 دج يخصم الا في حدود القانون و يستردد الفارق </t>
  </si>
  <si>
    <t>مصارف الصيانة</t>
  </si>
  <si>
    <t>100000-20000</t>
  </si>
  <si>
    <t>لا يتجاوز مبلغ صيانة سيارة واحدة 20000 دج  خارج الرسم في السنة</t>
  </si>
  <si>
    <t>مجموع الأعباء المرفوضة جبائيا (استردادات)</t>
  </si>
  <si>
    <t>تنازل عن التثبيات</t>
  </si>
  <si>
    <t>(4000000-1000000)*0,65</t>
  </si>
  <si>
    <t xml:space="preserve">عند التنازل عن التثبياتا في حالة هناك فائض القيمة (الفرق بين سعر التنازل و القيمة المتبقية الصافية) اذا كان التثبيت عمره اكبر من 3 سنوات  فتتحصل المؤسسة على مزايا  بتخفيض نسبته 65 %اما اذا كان التثبيت عمره اقل من 3 سنوات  فتتحصل المؤسسة على مزايا  بتخفيض نسبته 30 % </t>
  </si>
  <si>
    <t>مجموع التخفيضات</t>
  </si>
  <si>
    <t>النتيجة المحاسبية</t>
  </si>
  <si>
    <t>النتيجة الجبائية</t>
  </si>
  <si>
    <t>النتيجة الجبائية = النتيجة المحاسبية + استردادا ت - تخفيضات</t>
  </si>
  <si>
    <t xml:space="preserve">احتساب  النتيجة الجبائية </t>
  </si>
  <si>
    <t>ضريبة على أرباح الشركات</t>
  </si>
  <si>
    <t>معدل ضريبة على أرباح الشركات لناط الإنتاج  19 %</t>
  </si>
  <si>
    <t>ARRONDI.SUP 35757452*0,19;)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</si>
</sst>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readingOrder="2"/>
    </xf>
    <xf numFmtId="43" fontId="0" fillId="0" borderId="1" xfId="1" applyFont="1" applyBorder="1" applyAlignment="1">
      <alignment horizontal="right" indent="2" readingOrder="1"/>
    </xf>
    <xf numFmtId="43" fontId="0" fillId="2" borderId="1" xfId="1" applyFont="1" applyFill="1" applyBorder="1"/>
    <xf numFmtId="0" fontId="2" fillId="2" borderId="1" xfId="0" applyFont="1" applyFill="1" applyBorder="1"/>
    <xf numFmtId="0" fontId="3" fillId="0" borderId="1" xfId="0" applyFont="1" applyBorder="1"/>
    <xf numFmtId="43" fontId="3" fillId="0" borderId="1" xfId="1" applyFont="1" applyBorder="1"/>
    <xf numFmtId="43" fontId="3" fillId="0" borderId="1" xfId="0" applyNumberFormat="1" applyFont="1" applyBorder="1"/>
    <xf numFmtId="0" fontId="3" fillId="0" borderId="1" xfId="0" applyFont="1" applyBorder="1" applyAlignment="1" applyProtection="1">
      <alignment vertical="center" wrapText="1"/>
    </xf>
    <xf numFmtId="164" fontId="3" fillId="0" borderId="1" xfId="0" applyNumberFormat="1" applyFont="1" applyBorder="1"/>
    <xf numFmtId="0" fontId="4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19829-2A45-4E51-8AEC-EE8812CC8378}">
  <dimension ref="A3:D43"/>
  <sheetViews>
    <sheetView zoomScaleNormal="100" workbookViewId="0">
      <selection activeCell="A47" sqref="A47"/>
    </sheetView>
  </sheetViews>
  <sheetFormatPr baseColWidth="10" defaultRowHeight="15" x14ac:dyDescent="0.25"/>
  <cols>
    <col min="1" max="1" width="51.42578125" bestFit="1" customWidth="1"/>
    <col min="2" max="2" width="30.7109375" bestFit="1" customWidth="1"/>
    <col min="3" max="3" width="15.140625" bestFit="1" customWidth="1"/>
    <col min="4" max="4" width="49.5703125" bestFit="1" customWidth="1"/>
  </cols>
  <sheetData>
    <row r="3" spans="1:4" x14ac:dyDescent="0.25">
      <c r="D3" s="4" t="s">
        <v>0</v>
      </c>
    </row>
    <row r="5" spans="1:4" x14ac:dyDescent="0.25">
      <c r="A5" s="5" t="s">
        <v>23</v>
      </c>
      <c r="B5" s="5"/>
      <c r="C5" s="5"/>
      <c r="D5" s="5"/>
    </row>
    <row r="7" spans="1:4" x14ac:dyDescent="0.25">
      <c r="A7" s="3" t="s">
        <v>6</v>
      </c>
      <c r="B7" s="3" t="s">
        <v>5</v>
      </c>
      <c r="C7" s="3" t="s">
        <v>2</v>
      </c>
      <c r="D7" s="3" t="s">
        <v>1</v>
      </c>
    </row>
    <row r="8" spans="1:4" x14ac:dyDescent="0.25">
      <c r="A8" s="1" t="s">
        <v>7</v>
      </c>
      <c r="B8" s="1" t="s">
        <v>4</v>
      </c>
      <c r="C8" s="2">
        <f>10000*0.19</f>
        <v>1900</v>
      </c>
      <c r="D8" s="1" t="s">
        <v>3</v>
      </c>
    </row>
    <row r="9" spans="1:4" x14ac:dyDescent="0.25">
      <c r="A9" s="1" t="s">
        <v>10</v>
      </c>
      <c r="B9" s="1" t="s">
        <v>9</v>
      </c>
      <c r="C9" s="2">
        <f>238000/1.19*0.19</f>
        <v>38000</v>
      </c>
      <c r="D9" s="1" t="s">
        <v>8</v>
      </c>
    </row>
    <row r="10" spans="1:4" x14ac:dyDescent="0.25">
      <c r="A10" s="1" t="s">
        <v>13</v>
      </c>
      <c r="B10" s="1" t="s">
        <v>12</v>
      </c>
      <c r="C10" s="2">
        <f>4000000*0.19</f>
        <v>760000</v>
      </c>
      <c r="D10" s="1" t="s">
        <v>11</v>
      </c>
    </row>
    <row r="11" spans="1:4" x14ac:dyDescent="0.25">
      <c r="A11" s="1" t="s">
        <v>16</v>
      </c>
      <c r="B11" s="1" t="s">
        <v>15</v>
      </c>
      <c r="C11" s="2">
        <f>+ROUNDUP(250000/1.19*0.19,)</f>
        <v>39916</v>
      </c>
      <c r="D11" s="1" t="s">
        <v>14</v>
      </c>
    </row>
    <row r="12" spans="1:4" x14ac:dyDescent="0.25">
      <c r="A12" s="1" t="s">
        <v>10</v>
      </c>
      <c r="B12" s="1" t="s">
        <v>18</v>
      </c>
      <c r="C12" s="2">
        <f>+ROUNDUP(120000/1.19*0.19,)</f>
        <v>19160</v>
      </c>
      <c r="D12" s="1" t="s">
        <v>17</v>
      </c>
    </row>
    <row r="13" spans="1:4" x14ac:dyDescent="0.25">
      <c r="A13" s="1"/>
      <c r="B13" s="1"/>
      <c r="C13" s="2">
        <f>SUM(C8:C12)</f>
        <v>858976</v>
      </c>
      <c r="D13" s="1" t="s">
        <v>19</v>
      </c>
    </row>
    <row r="14" spans="1:4" x14ac:dyDescent="0.25">
      <c r="A14" s="1"/>
      <c r="B14" s="1" t="s">
        <v>21</v>
      </c>
      <c r="C14" s="2">
        <f>+C13*0.25</f>
        <v>214744</v>
      </c>
      <c r="D14" s="1" t="s">
        <v>20</v>
      </c>
    </row>
    <row r="15" spans="1:4" x14ac:dyDescent="0.25">
      <c r="A15" s="1"/>
      <c r="B15" s="1"/>
      <c r="C15" s="2">
        <f>+C14+C13</f>
        <v>1073720</v>
      </c>
      <c r="D15" s="1" t="s">
        <v>22</v>
      </c>
    </row>
    <row r="17" spans="1:4" x14ac:dyDescent="0.25">
      <c r="A17" s="5" t="s">
        <v>24</v>
      </c>
      <c r="B17" s="5"/>
      <c r="C17" s="5"/>
      <c r="D17" s="5"/>
    </row>
    <row r="19" spans="1:4" x14ac:dyDescent="0.25">
      <c r="A19" s="3" t="s">
        <v>28</v>
      </c>
      <c r="B19" s="3" t="s">
        <v>5</v>
      </c>
      <c r="C19" s="3" t="s">
        <v>2</v>
      </c>
      <c r="D19" s="3" t="s">
        <v>1</v>
      </c>
    </row>
    <row r="20" spans="1:4" x14ac:dyDescent="0.25">
      <c r="A20" s="1"/>
      <c r="B20" s="1"/>
      <c r="C20" s="2">
        <v>4000000</v>
      </c>
      <c r="D20" s="1" t="s">
        <v>25</v>
      </c>
    </row>
    <row r="21" spans="1:4" x14ac:dyDescent="0.25">
      <c r="A21" s="1" t="s">
        <v>29</v>
      </c>
      <c r="B21" s="2" t="s">
        <v>27</v>
      </c>
      <c r="C21" s="2">
        <f>5950000/1.19</f>
        <v>5000000</v>
      </c>
      <c r="D21" s="1" t="s">
        <v>26</v>
      </c>
    </row>
    <row r="22" spans="1:4" x14ac:dyDescent="0.25">
      <c r="A22" s="1"/>
      <c r="B22" s="1"/>
      <c r="C22" s="2">
        <f>+C21-C20</f>
        <v>1000000</v>
      </c>
      <c r="D22" s="1" t="s">
        <v>30</v>
      </c>
    </row>
    <row r="23" spans="1:4" x14ac:dyDescent="0.25">
      <c r="A23" s="6" t="s">
        <v>32</v>
      </c>
      <c r="B23" s="2" t="s">
        <v>31</v>
      </c>
      <c r="C23" s="7">
        <f>+C22*0.015</f>
        <v>15000</v>
      </c>
      <c r="D23" s="1" t="s">
        <v>34</v>
      </c>
    </row>
    <row r="24" spans="1:4" x14ac:dyDescent="0.25">
      <c r="A24" s="1"/>
      <c r="B24" s="2" t="s">
        <v>33</v>
      </c>
      <c r="C24" s="7">
        <f>+C23*0.25</f>
        <v>3750</v>
      </c>
      <c r="D24" s="1" t="s">
        <v>20</v>
      </c>
    </row>
    <row r="25" spans="1:4" x14ac:dyDescent="0.25">
      <c r="A25" s="1"/>
      <c r="B25" s="2" t="s">
        <v>35</v>
      </c>
      <c r="C25" s="7">
        <f>+C22*0.19</f>
        <v>190000</v>
      </c>
      <c r="D25" s="1" t="s">
        <v>44</v>
      </c>
    </row>
    <row r="26" spans="1:4" x14ac:dyDescent="0.25">
      <c r="A26" s="1"/>
      <c r="B26" s="1" t="s">
        <v>36</v>
      </c>
      <c r="C26" s="7">
        <f>+C25*0.25</f>
        <v>47500</v>
      </c>
      <c r="D26" s="1" t="s">
        <v>20</v>
      </c>
    </row>
    <row r="27" spans="1:4" x14ac:dyDescent="0.25">
      <c r="A27" s="1"/>
      <c r="B27" s="1"/>
      <c r="C27" s="7">
        <f>+C26+C25+C24+C23</f>
        <v>256250</v>
      </c>
      <c r="D27" s="1" t="s">
        <v>22</v>
      </c>
    </row>
    <row r="29" spans="1:4" x14ac:dyDescent="0.25">
      <c r="B29" t="s">
        <v>37</v>
      </c>
    </row>
    <row r="31" spans="1:4" x14ac:dyDescent="0.25">
      <c r="A31" s="3" t="s">
        <v>28</v>
      </c>
      <c r="B31" s="3" t="s">
        <v>5</v>
      </c>
      <c r="C31" s="3" t="s">
        <v>2</v>
      </c>
      <c r="D31" s="3" t="s">
        <v>1</v>
      </c>
    </row>
    <row r="32" spans="1:4" x14ac:dyDescent="0.25">
      <c r="A32" s="1"/>
      <c r="B32" s="1"/>
      <c r="C32" s="2">
        <v>4000000</v>
      </c>
      <c r="D32" s="1" t="s">
        <v>25</v>
      </c>
    </row>
    <row r="33" spans="1:4" x14ac:dyDescent="0.25">
      <c r="A33" s="1" t="s">
        <v>29</v>
      </c>
      <c r="B33" s="2" t="s">
        <v>27</v>
      </c>
      <c r="C33" s="2">
        <f>5950000/1.19</f>
        <v>5000000</v>
      </c>
      <c r="D33" s="1" t="s">
        <v>26</v>
      </c>
    </row>
    <row r="34" spans="1:4" x14ac:dyDescent="0.25">
      <c r="A34" s="1"/>
      <c r="B34" s="1"/>
      <c r="C34" s="2">
        <f>+C33-C32</f>
        <v>1000000</v>
      </c>
      <c r="D34" s="1" t="s">
        <v>30</v>
      </c>
    </row>
    <row r="35" spans="1:4" x14ac:dyDescent="0.25">
      <c r="A35" s="6" t="s">
        <v>32</v>
      </c>
      <c r="B35" s="2" t="s">
        <v>39</v>
      </c>
      <c r="C35" s="2">
        <f>+C32*0.015</f>
        <v>60000</v>
      </c>
      <c r="D35" s="1" t="s">
        <v>38</v>
      </c>
    </row>
    <row r="36" spans="1:4" x14ac:dyDescent="0.25">
      <c r="A36" s="6"/>
      <c r="B36" s="2" t="s">
        <v>41</v>
      </c>
      <c r="C36" s="2">
        <f>+C33*0.015</f>
        <v>75000</v>
      </c>
      <c r="D36" s="1" t="s">
        <v>40</v>
      </c>
    </row>
    <row r="37" spans="1:4" x14ac:dyDescent="0.25">
      <c r="A37" s="6"/>
      <c r="B37" s="2"/>
      <c r="C37" s="7">
        <f>+C36-C35</f>
        <v>15000</v>
      </c>
      <c r="D37" s="1" t="s">
        <v>42</v>
      </c>
    </row>
    <row r="38" spans="1:4" x14ac:dyDescent="0.25">
      <c r="A38" s="1"/>
      <c r="B38" s="2" t="s">
        <v>33</v>
      </c>
      <c r="C38" s="7">
        <f>15000*0.25</f>
        <v>3750</v>
      </c>
      <c r="D38" s="1" t="s">
        <v>20</v>
      </c>
    </row>
    <row r="39" spans="1:4" x14ac:dyDescent="0.25">
      <c r="A39" s="1"/>
      <c r="B39" s="2" t="s">
        <v>12</v>
      </c>
      <c r="C39" s="2">
        <f>+C32*0.19</f>
        <v>760000</v>
      </c>
      <c r="D39" s="1" t="s">
        <v>43</v>
      </c>
    </row>
    <row r="40" spans="1:4" x14ac:dyDescent="0.25">
      <c r="A40" s="1"/>
      <c r="B40" s="2" t="s">
        <v>46</v>
      </c>
      <c r="C40" s="2">
        <f>+C33*0.19</f>
        <v>950000</v>
      </c>
      <c r="D40" s="1" t="s">
        <v>45</v>
      </c>
    </row>
    <row r="41" spans="1:4" x14ac:dyDescent="0.25">
      <c r="A41" s="1"/>
      <c r="B41" s="2"/>
      <c r="C41" s="7">
        <f>+C40-C39</f>
        <v>190000</v>
      </c>
      <c r="D41" s="1" t="s">
        <v>42</v>
      </c>
    </row>
    <row r="42" spans="1:4" x14ac:dyDescent="0.25">
      <c r="A42" s="1"/>
      <c r="B42" s="1" t="s">
        <v>36</v>
      </c>
      <c r="C42" s="7">
        <f>+C41*0.25</f>
        <v>47500</v>
      </c>
      <c r="D42" s="1" t="s">
        <v>20</v>
      </c>
    </row>
    <row r="43" spans="1:4" x14ac:dyDescent="0.25">
      <c r="A43" s="1"/>
      <c r="B43" s="1"/>
      <c r="C43" s="7">
        <f>+C42+C41+C38+C37</f>
        <v>256250</v>
      </c>
      <c r="D43" s="1" t="s">
        <v>22</v>
      </c>
    </row>
  </sheetData>
  <mergeCells count="2">
    <mergeCell ref="A17:D17"/>
    <mergeCell ref="A5:D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83F51-860B-42FE-BA8A-785F9A49DC74}">
  <dimension ref="A2:D21"/>
  <sheetViews>
    <sheetView tabSelected="1" view="pageBreakPreview" zoomScale="60" zoomScaleNormal="100" workbookViewId="0">
      <selection activeCell="A14" sqref="A14"/>
    </sheetView>
  </sheetViews>
  <sheetFormatPr baseColWidth="10" defaultRowHeight="15" x14ac:dyDescent="0.25"/>
  <cols>
    <col min="1" max="1" width="155.140625" bestFit="1" customWidth="1"/>
    <col min="2" max="2" width="66.5703125" bestFit="1" customWidth="1"/>
    <col min="3" max="3" width="24.85546875" bestFit="1" customWidth="1"/>
    <col min="4" max="4" width="46.28515625" bestFit="1" customWidth="1"/>
  </cols>
  <sheetData>
    <row r="2" spans="1:4" ht="26.25" x14ac:dyDescent="0.4">
      <c r="D2" s="14" t="s">
        <v>47</v>
      </c>
    </row>
    <row r="3" spans="1:4" ht="26.25" x14ac:dyDescent="0.4">
      <c r="D3" s="14"/>
    </row>
    <row r="4" spans="1:4" ht="26.25" x14ac:dyDescent="0.4">
      <c r="D4" s="14" t="s">
        <v>81</v>
      </c>
    </row>
    <row r="6" spans="1:4" x14ac:dyDescent="0.25">
      <c r="A6" s="8" t="s">
        <v>6</v>
      </c>
      <c r="B6" s="8" t="s">
        <v>5</v>
      </c>
      <c r="C6" s="8" t="s">
        <v>2</v>
      </c>
      <c r="D6" s="8" t="s">
        <v>48</v>
      </c>
    </row>
    <row r="7" spans="1:4" ht="21" x14ac:dyDescent="0.35">
      <c r="A7" s="9" t="s">
        <v>49</v>
      </c>
      <c r="B7" s="9" t="s">
        <v>50</v>
      </c>
      <c r="C7" s="10">
        <f>+ROUNDUP((4000000-3000000)*0.2*11/12,)</f>
        <v>183334</v>
      </c>
      <c r="D7" s="9" t="s">
        <v>53</v>
      </c>
    </row>
    <row r="8" spans="1:4" ht="21" x14ac:dyDescent="0.35">
      <c r="A8" s="9" t="s">
        <v>54</v>
      </c>
      <c r="B8" s="9" t="s">
        <v>51</v>
      </c>
      <c r="C8" s="10">
        <f>+ROUNDUP(350000/1.19,)</f>
        <v>294118</v>
      </c>
      <c r="D8" s="9" t="s">
        <v>52</v>
      </c>
    </row>
    <row r="9" spans="1:4" ht="21" x14ac:dyDescent="0.35">
      <c r="A9" s="9" t="s">
        <v>57</v>
      </c>
      <c r="B9" s="9" t="s">
        <v>56</v>
      </c>
      <c r="C9" s="10">
        <f>250000-200000</f>
        <v>50000</v>
      </c>
      <c r="D9" s="9" t="s">
        <v>55</v>
      </c>
    </row>
    <row r="10" spans="1:4" ht="21" x14ac:dyDescent="0.35">
      <c r="A10" s="9" t="s">
        <v>54</v>
      </c>
      <c r="B10" s="9"/>
      <c r="C10" s="10">
        <v>350000</v>
      </c>
      <c r="D10" s="9" t="s">
        <v>58</v>
      </c>
    </row>
    <row r="11" spans="1:4" ht="21" x14ac:dyDescent="0.35">
      <c r="A11" s="9" t="s">
        <v>61</v>
      </c>
      <c r="B11" s="10" t="s">
        <v>60</v>
      </c>
      <c r="C11" s="10">
        <f>+(1500-1000)*1000</f>
        <v>500000</v>
      </c>
      <c r="D11" s="9" t="s">
        <v>59</v>
      </c>
    </row>
    <row r="12" spans="1:4" ht="21" x14ac:dyDescent="0.35">
      <c r="A12" s="9" t="s">
        <v>64</v>
      </c>
      <c r="B12" s="9" t="s">
        <v>63</v>
      </c>
      <c r="C12" s="10">
        <f>5000000-4000000</f>
        <v>1000000</v>
      </c>
      <c r="D12" s="9" t="s">
        <v>62</v>
      </c>
    </row>
    <row r="13" spans="1:4" ht="21" x14ac:dyDescent="0.35">
      <c r="A13" s="9" t="s">
        <v>66</v>
      </c>
      <c r="B13" s="9"/>
      <c r="C13" s="10">
        <v>250000</v>
      </c>
      <c r="D13" s="9" t="s">
        <v>65</v>
      </c>
    </row>
    <row r="14" spans="1:4" ht="21" x14ac:dyDescent="0.35">
      <c r="A14" s="9" t="s">
        <v>69</v>
      </c>
      <c r="B14" s="10" t="s">
        <v>68</v>
      </c>
      <c r="C14" s="10">
        <f>200000000*0.1</f>
        <v>20000000</v>
      </c>
      <c r="D14" s="9" t="s">
        <v>67</v>
      </c>
    </row>
    <row r="15" spans="1:4" ht="21" x14ac:dyDescent="0.35">
      <c r="A15" s="9" t="s">
        <v>72</v>
      </c>
      <c r="B15" s="9" t="s">
        <v>71</v>
      </c>
      <c r="C15" s="10">
        <f>100000-20000</f>
        <v>80000</v>
      </c>
      <c r="D15" s="9" t="s">
        <v>70</v>
      </c>
    </row>
    <row r="16" spans="1:4" ht="21" x14ac:dyDescent="0.35">
      <c r="A16" s="9"/>
      <c r="B16" s="9"/>
      <c r="C16" s="11">
        <f>SUM(C7:C15)</f>
        <v>22707452</v>
      </c>
      <c r="D16" s="9" t="s">
        <v>73</v>
      </c>
    </row>
    <row r="17" spans="1:4" ht="63" x14ac:dyDescent="0.35">
      <c r="A17" s="12" t="s">
        <v>76</v>
      </c>
      <c r="B17" s="10" t="s">
        <v>75</v>
      </c>
      <c r="C17" s="10">
        <f>+(4000000-1000000)*0.65</f>
        <v>1950000</v>
      </c>
      <c r="D17" s="9" t="s">
        <v>74</v>
      </c>
    </row>
    <row r="18" spans="1:4" ht="21" x14ac:dyDescent="0.35">
      <c r="A18" s="9"/>
      <c r="B18" s="9"/>
      <c r="C18" s="11">
        <f>+C17</f>
        <v>1950000</v>
      </c>
      <c r="D18" s="9" t="s">
        <v>77</v>
      </c>
    </row>
    <row r="19" spans="1:4" ht="21" x14ac:dyDescent="0.35">
      <c r="A19" s="9"/>
      <c r="B19" s="9"/>
      <c r="C19" s="10">
        <v>15000000</v>
      </c>
      <c r="D19" s="9" t="s">
        <v>78</v>
      </c>
    </row>
    <row r="20" spans="1:4" ht="21" x14ac:dyDescent="0.35">
      <c r="A20" s="9"/>
      <c r="B20" s="9" t="s">
        <v>80</v>
      </c>
      <c r="C20" s="13">
        <f>+C16+C19-C18</f>
        <v>35757452</v>
      </c>
      <c r="D20" s="9" t="s">
        <v>79</v>
      </c>
    </row>
    <row r="21" spans="1:4" ht="21" x14ac:dyDescent="0.35">
      <c r="A21" s="9" t="s">
        <v>83</v>
      </c>
      <c r="B21" s="10" t="s">
        <v>84</v>
      </c>
      <c r="C21" s="10">
        <f>+ROUNDUP(C20*0.19,)</f>
        <v>6793916</v>
      </c>
      <c r="D21" s="9" t="s">
        <v>82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تمرين 1</vt:lpstr>
      <vt:lpstr>تمرين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MonpC</dc:creator>
  <cp:lastModifiedBy>MonpC</cp:lastModifiedBy>
  <cp:lastPrinted>2022-05-11T20:44:55Z</cp:lastPrinted>
  <dcterms:created xsi:type="dcterms:W3CDTF">2022-05-11T19:29:29Z</dcterms:created>
  <dcterms:modified xsi:type="dcterms:W3CDTF">2022-05-11T20:45:22Z</dcterms:modified>
</cp:coreProperties>
</file>